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00" yWindow="4095" windowWidth="27795" windowHeight="12585"/>
  </bookViews>
  <sheets>
    <sheet name="Calculator" sheetId="2" r:id="rId1"/>
    <sheet name="Data - reference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C33" i="2"/>
  <c r="C39" i="2"/>
  <c r="C38" i="2"/>
  <c r="C37" i="2"/>
  <c r="C35" i="2"/>
  <c r="D42" i="2" l="1"/>
  <c r="E16" i="2"/>
  <c r="F16" i="2"/>
  <c r="D16" i="2"/>
  <c r="F37" i="2" l="1"/>
  <c r="F35" i="2"/>
  <c r="E33" i="2"/>
  <c r="F33" i="2"/>
  <c r="E34" i="2"/>
  <c r="F34" i="2"/>
  <c r="E35" i="2"/>
  <c r="E28" i="2"/>
  <c r="E18" i="2"/>
  <c r="D18" i="2"/>
  <c r="D33" i="2" s="1"/>
  <c r="F28" i="2"/>
  <c r="D28" i="2"/>
  <c r="F18" i="2" l="1"/>
  <c r="F19" i="2" s="1"/>
  <c r="E19" i="2"/>
  <c r="D19" i="2"/>
  <c r="D34" i="2" s="1"/>
  <c r="E21" i="2"/>
  <c r="E37" i="2" s="1"/>
  <c r="D21" i="2"/>
  <c r="D37" i="2" s="1"/>
  <c r="F21" i="2" l="1"/>
  <c r="E20" i="2"/>
  <c r="D20" i="2"/>
  <c r="D35" i="2" s="1"/>
  <c r="D45" i="2" s="1"/>
  <c r="E22" i="2"/>
  <c r="D22" i="2"/>
  <c r="D38" i="2" s="1"/>
  <c r="F20" i="2"/>
  <c r="E38" i="2" l="1"/>
  <c r="E23" i="2"/>
  <c r="D46" i="2"/>
  <c r="F22" i="2"/>
  <c r="F38" i="2" s="1"/>
  <c r="D23" i="2"/>
  <c r="D39" i="2" s="1"/>
  <c r="D48" i="2" s="1"/>
  <c r="E39" i="2" l="1"/>
  <c r="E48" i="2" s="1"/>
  <c r="E49" i="2" s="1"/>
  <c r="F45" i="2"/>
  <c r="F46" i="2" s="1"/>
  <c r="E45" i="2"/>
  <c r="E46" i="2" s="1"/>
  <c r="F23" i="2"/>
  <c r="D49" i="2"/>
  <c r="F39" i="2" l="1"/>
  <c r="F48" i="2" s="1"/>
  <c r="F49" i="2" s="1"/>
</calcChain>
</file>

<file path=xl/sharedStrings.xml><?xml version="1.0" encoding="utf-8"?>
<sst xmlns="http://schemas.openxmlformats.org/spreadsheetml/2006/main" count="85" uniqueCount="61">
  <si>
    <t>Goal</t>
  </si>
  <si>
    <t>High</t>
  </si>
  <si>
    <t>Low</t>
  </si>
  <si>
    <r>
      <t>FiO</t>
    </r>
    <r>
      <rPr>
        <b/>
        <vertAlign val="subscript"/>
        <sz val="16"/>
        <color theme="1"/>
        <rFont val="Calibri"/>
        <family val="2"/>
        <scheme val="minor"/>
      </rPr>
      <t>2</t>
    </r>
  </si>
  <si>
    <t>CRITICAL ASSUMPTIONS</t>
  </si>
  <si>
    <t>BASIC ASSUMPTIONS</t>
  </si>
  <si>
    <t>BTPS = body temperature and pressure saturated with water vapor</t>
  </si>
  <si>
    <t>Total vent-days</t>
  </si>
  <si>
    <t>DOV = duration of ventilation per patient</t>
  </si>
  <si>
    <t>Median</t>
  </si>
  <si>
    <t>correction factor</t>
  </si>
  <si>
    <t>Created by Prof. Robert L. Chatburn, MHHS, RRT-NPS, FAARC   2020</t>
  </si>
  <si>
    <t>https://www.mdpi.com/2071-1050/10/8/2948</t>
  </si>
  <si>
    <t xml:space="preserve">Reference </t>
  </si>
  <si>
    <t>https://www.amazon.com/Handbook-Respiratory-Robert-Chatburn-2010-07-23/dp/B01K3QB92S/ref=sr_1_4?dchild=1&amp;keywords=chatbun+handbook&amp;qid=1586113909&amp;sr=8-4-spell</t>
  </si>
  <si>
    <t>STPD = standard temperature and pressure dry</t>
  </si>
  <si>
    <t>https://www.beaconmedaes.com/en/guru/publications</t>
  </si>
  <si>
    <t>References</t>
  </si>
  <si>
    <r>
      <t xml:space="preserve">RESULTS for PIPING SYSTEMS </t>
    </r>
    <r>
      <rPr>
        <sz val="16"/>
        <color rgb="FFFFFF00"/>
        <rFont val="Calibri"/>
        <family val="2"/>
        <scheme val="minor"/>
      </rPr>
      <t>(STPD)</t>
    </r>
  </si>
  <si>
    <r>
      <t xml:space="preserve">RESULTS for TANK SYSTEMS </t>
    </r>
    <r>
      <rPr>
        <sz val="16"/>
        <color rgb="FFFFFF00"/>
        <rFont val="Calibri"/>
        <family val="2"/>
        <scheme val="minor"/>
      </rPr>
      <t>(STPD)</t>
    </r>
  </si>
  <si>
    <t>Abbreviations</t>
  </si>
  <si>
    <t>Note</t>
  </si>
  <si>
    <r>
      <t xml:space="preserve">      L = Dm</t>
    </r>
    <r>
      <rPr>
        <vertAlign val="superscript"/>
        <sz val="16"/>
        <color theme="1"/>
        <rFont val="Calibri"/>
        <family val="2"/>
        <scheme val="minor"/>
      </rPr>
      <t>3</t>
    </r>
  </si>
  <si>
    <t>Some ventilators have blowers and do not consume air from the wall outlet</t>
  </si>
  <si>
    <t>Estimate medical gas consumption by mechanical ventilators</t>
  </si>
  <si>
    <t>https://urldefense.com/v3/__https:/www.dropbox.com/s/nbh6sitchxzbg36/KP*20White*20Paper*20Medical*20Air*20and*20Oxygen*20Capacity*20v3.pdf?dl=0__;JSUlJSUlJSU!!BZ50a36bapWJ!8y-bJUh7uaVnwynU3u42kCeEFuOEdW2SWg8XvBk22wnmnsQU4oynH4_-dQdivjRt88w$</t>
  </si>
  <si>
    <r>
      <t xml:space="preserve">Medical Gas Consumption Calculator </t>
    </r>
    <r>
      <rPr>
        <sz val="12"/>
        <color theme="1"/>
        <rFont val="Calibri"/>
        <family val="2"/>
        <scheme val="minor"/>
      </rPr>
      <t xml:space="preserve"> v4.12.20</t>
    </r>
  </si>
  <si>
    <t>Minute Ventilation (STPD) = Minute Ventilation (BTPS) x conversion factor:</t>
  </si>
  <si>
    <t>Barometric Pressure</t>
  </si>
  <si>
    <t>°C</t>
  </si>
  <si>
    <t>Atmospheric Temperature</t>
  </si>
  <si>
    <t>Minute Ventilation</t>
  </si>
  <si>
    <t xml:space="preserve"> L/min/vent; STPD</t>
  </si>
  <si>
    <t>Oxygen Flow</t>
  </si>
  <si>
    <t>L/min/vent; STPD</t>
  </si>
  <si>
    <t xml:space="preserve"> L/hr/vent; STPD</t>
  </si>
  <si>
    <t>L/d/vent; STPD</t>
  </si>
  <si>
    <t>Air Flow</t>
  </si>
  <si>
    <t>L/hr/vent; STPD</t>
  </si>
  <si>
    <t>Daily Ventilator Census</t>
  </si>
  <si>
    <t>vents</t>
  </si>
  <si>
    <t>Duration of Ventilation</t>
  </si>
  <si>
    <t>days</t>
  </si>
  <si>
    <t>vent-days</t>
  </si>
  <si>
    <t>Capacity of Oxygen H-Tanks</t>
  </si>
  <si>
    <t>L/tank</t>
  </si>
  <si>
    <t>Capacity of Air H-Tanks</t>
  </si>
  <si>
    <t>Oxygen Consumption Rate/min</t>
  </si>
  <si>
    <t>Oxygen Consumption Rate/hr</t>
  </si>
  <si>
    <t xml:space="preserve"> Oxygen Consumption Rate/day</t>
  </si>
  <si>
    <t xml:space="preserve"> Air Consumption Rate/min</t>
  </si>
  <si>
    <t xml:space="preserve"> Air Consumption Rate/hour</t>
  </si>
  <si>
    <t xml:space="preserve"> Air Consumption Rate/day</t>
  </si>
  <si>
    <t>units</t>
  </si>
  <si>
    <t>tanks</t>
  </si>
  <si>
    <t xml:space="preserve"> Required Oxygen H-Tanks per Day</t>
  </si>
  <si>
    <t>Required Oxygen H-Tanks per Population Duration of Ventilation</t>
  </si>
  <si>
    <t xml:space="preserve"> Required Air H-Tanks per Day</t>
  </si>
  <si>
    <t xml:space="preserve"> L/min/vent; BTPS</t>
  </si>
  <si>
    <t>mmHg</t>
  </si>
  <si>
    <t>Required Air H-Tanks per Population Duration of Ventilation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</si>
</sst>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8"/>
      <color rgb="FF000000"/>
      <name val="Tahoma"/>
      <family val="2"/>
    </font>
    <font>
      <sz val="16"/>
      <color theme="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b/>
      <sz val="16"/>
      <color theme="5" tint="0.79998168889431442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4">
    <xf numFmtId="0" fontId="0" fillId="0" borderId="0" xfId="0"/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0" fillId="0" borderId="0" xfId="0" applyBorder="1" applyProtection="1"/>
    <xf numFmtId="0" fontId="9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0" fontId="3" fillId="0" borderId="0" xfId="0" applyFont="1" applyAlignment="1" applyProtection="1"/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/>
    <xf numFmtId="0" fontId="3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Protection="1"/>
    <xf numFmtId="0" fontId="0" fillId="0" borderId="0" xfId="0" applyFill="1" applyProtection="1"/>
    <xf numFmtId="0" fontId="5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 vertical="top"/>
    </xf>
    <xf numFmtId="0" fontId="6" fillId="0" borderId="0" xfId="0" applyFont="1" applyAlignment="1" applyProtection="1"/>
    <xf numFmtId="0" fontId="6" fillId="0" borderId="0" xfId="0" applyFont="1" applyProtection="1"/>
    <xf numFmtId="0" fontId="16" fillId="0" borderId="0" xfId="0" applyFont="1"/>
    <xf numFmtId="0" fontId="14" fillId="0" borderId="0" xfId="2"/>
    <xf numFmtId="0" fontId="15" fillId="0" borderId="0" xfId="0" applyFont="1" applyAlignment="1" applyProtection="1">
      <alignment horizontal="right"/>
      <protection locked="0"/>
    </xf>
    <xf numFmtId="0" fontId="17" fillId="0" borderId="0" xfId="2" applyFont="1"/>
    <xf numFmtId="0" fontId="18" fillId="0" borderId="0" xfId="0" applyFont="1" applyBorder="1" applyProtection="1"/>
    <xf numFmtId="0" fontId="19" fillId="0" borderId="0" xfId="0" applyFont="1" applyAlignment="1" applyProtection="1">
      <alignment horizontal="right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protection locked="0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1" fillId="4" borderId="2" xfId="0" applyFont="1" applyFill="1" applyBorder="1" applyAlignment="1" applyProtection="1">
      <alignment horizontal="right"/>
    </xf>
    <xf numFmtId="0" fontId="24" fillId="4" borderId="2" xfId="0" applyFont="1" applyFill="1" applyBorder="1" applyAlignment="1" applyProtection="1">
      <alignment horizontal="right"/>
    </xf>
    <xf numFmtId="0" fontId="22" fillId="4" borderId="0" xfId="0" applyFont="1" applyFill="1" applyBorder="1" applyAlignment="1" applyProtection="1">
      <alignment horizontal="right"/>
    </xf>
    <xf numFmtId="164" fontId="3" fillId="5" borderId="1" xfId="0" applyNumberFormat="1" applyFont="1" applyFill="1" applyBorder="1" applyAlignment="1" applyProtection="1">
      <alignment horizontal="center"/>
    </xf>
    <xf numFmtId="1" fontId="3" fillId="5" borderId="1" xfId="0" applyNumberFormat="1" applyFont="1" applyFill="1" applyBorder="1" applyAlignment="1" applyProtection="1">
      <alignment horizontal="center"/>
    </xf>
    <xf numFmtId="3" fontId="3" fillId="5" borderId="1" xfId="0" applyNumberFormat="1" applyFont="1" applyFill="1" applyBorder="1" applyAlignment="1" applyProtection="1">
      <alignment horizontal="center"/>
    </xf>
    <xf numFmtId="165" fontId="3" fillId="5" borderId="1" xfId="0" applyNumberFormat="1" applyFont="1" applyFill="1" applyBorder="1" applyAlignment="1" applyProtection="1">
      <alignment horizontal="center"/>
    </xf>
    <xf numFmtId="37" fontId="3" fillId="3" borderId="1" xfId="1" applyNumberFormat="1" applyFont="1" applyFill="1" applyBorder="1" applyAlignment="1" applyProtection="1">
      <alignment horizontal="center"/>
    </xf>
    <xf numFmtId="3" fontId="3" fillId="3" borderId="1" xfId="1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right"/>
    </xf>
    <xf numFmtId="0" fontId="26" fillId="0" borderId="0" xfId="0" applyFont="1" applyAlignment="1" applyProtection="1">
      <alignment horizontal="left"/>
    </xf>
    <xf numFmtId="0" fontId="26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horizontal="right"/>
    </xf>
    <xf numFmtId="0" fontId="27" fillId="0" borderId="0" xfId="0" applyFont="1" applyAlignment="1" applyProtection="1">
      <alignment horizontal="right"/>
    </xf>
    <xf numFmtId="0" fontId="27" fillId="0" borderId="0" xfId="0" applyFont="1" applyAlignment="1" applyProtection="1">
      <alignment horizontal="left"/>
    </xf>
    <xf numFmtId="0" fontId="28" fillId="4" borderId="0" xfId="0" applyFont="1" applyFill="1" applyBorder="1" applyAlignment="1" applyProtection="1">
      <alignment horizontal="center"/>
    </xf>
    <xf numFmtId="0" fontId="29" fillId="0" borderId="0" xfId="0" applyFont="1" applyAlignment="1" applyProtection="1">
      <alignment horizontal="left"/>
    </xf>
    <xf numFmtId="0" fontId="30" fillId="0" borderId="0" xfId="0" applyFont="1" applyAlignment="1" applyProtection="1">
      <alignment horizontal="left"/>
    </xf>
    <xf numFmtId="0" fontId="26" fillId="0" borderId="0" xfId="0" applyFont="1" applyBorder="1" applyAlignment="1" applyProtection="1">
      <alignment horizontal="left"/>
    </xf>
    <xf numFmtId="0" fontId="29" fillId="0" borderId="0" xfId="0" applyFont="1" applyBorder="1" applyAlignment="1" applyProtection="1">
      <alignment horizontal="left"/>
    </xf>
    <xf numFmtId="0" fontId="30" fillId="0" borderId="0" xfId="0" applyFont="1" applyBorder="1" applyAlignment="1" applyProtection="1">
      <alignment horizontal="left"/>
    </xf>
    <xf numFmtId="0" fontId="30" fillId="0" borderId="3" xfId="0" applyFont="1" applyBorder="1" applyAlignment="1" applyProtection="1">
      <alignment horizontal="left"/>
    </xf>
    <xf numFmtId="0" fontId="31" fillId="0" borderId="0" xfId="0" applyFont="1" applyBorder="1" applyAlignment="1" applyProtection="1">
      <alignment horizontal="left"/>
    </xf>
    <xf numFmtId="0" fontId="31" fillId="0" borderId="0" xfId="0" applyFont="1" applyAlignment="1" applyProtection="1">
      <alignment horizontal="left"/>
    </xf>
    <xf numFmtId="0" fontId="28" fillId="0" borderId="0" xfId="0" applyFont="1" applyAlignment="1" applyProtection="1">
      <alignment horizontal="left"/>
    </xf>
    <xf numFmtId="0" fontId="32" fillId="0" borderId="0" xfId="0" applyFont="1" applyBorder="1" applyAlignment="1" applyProtection="1">
      <alignment horizontal="left"/>
    </xf>
    <xf numFmtId="0" fontId="32" fillId="0" borderId="3" xfId="0" applyFont="1" applyBorder="1" applyAlignment="1" applyProtection="1">
      <alignment horizontal="left"/>
    </xf>
    <xf numFmtId="0" fontId="33" fillId="0" borderId="0" xfId="2" applyFont="1" applyAlignment="1" applyProtection="1">
      <alignment horizontal="left"/>
    </xf>
    <xf numFmtId="0" fontId="10" fillId="0" borderId="2" xfId="0" applyFont="1" applyBorder="1" applyAlignment="1" applyProtection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B7"/>
      <color rgb="FFFFFF9F"/>
      <color rgb="FFFF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B$42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89648</xdr:colOff>
      <xdr:row>17</xdr:row>
      <xdr:rowOff>56029</xdr:rowOff>
    </xdr:from>
    <xdr:to>
      <xdr:col>13</xdr:col>
      <xdr:colOff>16346</xdr:colOff>
      <xdr:row>19</xdr:row>
      <xdr:rowOff>99099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50707" y="4583205"/>
          <a:ext cx="3714286" cy="580952"/>
        </a:xfrm>
        <a:prstGeom prst="rect">
          <a:avLst/>
        </a:prstGeom>
      </xdr:spPr>
    </xdr:pic>
    <xdr:clientData/>
  </xdr:twoCellAnchor>
  <xdr:twoCellAnchor editAs="oneCell">
    <xdr:from>
      <xdr:col>7</xdr:col>
      <xdr:colOff>91888</xdr:colOff>
      <xdr:row>20</xdr:row>
      <xdr:rowOff>156883</xdr:rowOff>
    </xdr:from>
    <xdr:to>
      <xdr:col>11</xdr:col>
      <xdr:colOff>261893</xdr:colOff>
      <xdr:row>21</xdr:row>
      <xdr:rowOff>221275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09829" y="5490883"/>
          <a:ext cx="2590476" cy="333333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179294</xdr:colOff>
      <xdr:row>5</xdr:row>
      <xdr:rowOff>257736</xdr:rowOff>
    </xdr:from>
    <xdr:to>
      <xdr:col>16</xdr:col>
      <xdr:colOff>83344</xdr:colOff>
      <xdr:row>7</xdr:row>
      <xdr:rowOff>119853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58029" y="1781736"/>
          <a:ext cx="1114286" cy="40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4238625</xdr:colOff>
          <xdr:row>39</xdr:row>
          <xdr:rowOff>28575</xdr:rowOff>
        </xdr:from>
        <xdr:to>
          <xdr:col>1</xdr:col>
          <xdr:colOff>6391275</xdr:colOff>
          <xdr:row>40</xdr:row>
          <xdr:rowOff>266700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cubic decimeters (L)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5476875</xdr:colOff>
          <xdr:row>39</xdr:row>
          <xdr:rowOff>190500</xdr:rowOff>
        </xdr:from>
        <xdr:to>
          <xdr:col>1</xdr:col>
          <xdr:colOff>6267450</xdr:colOff>
          <xdr:row>40</xdr:row>
          <xdr:rowOff>85725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cubic feet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0</xdr:rowOff>
    </xdr:from>
    <xdr:to>
      <xdr:col>9</xdr:col>
      <xdr:colOff>275538</xdr:colOff>
      <xdr:row>24</xdr:row>
      <xdr:rowOff>18554</xdr:rowOff>
    </xdr:to>
    <xdr:grpSp>
      <xdr:nvGrpSpPr>
        <xdr:cNvPr id="2" name="Group 1"/>
        <xdr:cNvGrpSpPr/>
      </xdr:nvGrpSpPr>
      <xdr:grpSpPr>
        <a:xfrm>
          <a:off x="266700" y="0"/>
          <a:ext cx="5647638" cy="4590554"/>
          <a:chOff x="9134475" y="942976"/>
          <a:chExt cx="5495238" cy="4190504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134475" y="1171575"/>
            <a:ext cx="5495238" cy="3961905"/>
          </a:xfrm>
          <a:prstGeom prst="rect">
            <a:avLst/>
          </a:prstGeom>
        </xdr:spPr>
      </xdr:pic>
      <xdr:sp macro="" textlink="">
        <xdr:nvSpPr>
          <xdr:cNvPr id="4" name="TextBox 3"/>
          <xdr:cNvSpPr txBox="1"/>
        </xdr:nvSpPr>
        <xdr:spPr>
          <a:xfrm>
            <a:off x="11039475" y="942976"/>
            <a:ext cx="2114550" cy="27622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/>
              <a:t>Sumary</a:t>
            </a:r>
            <a:r>
              <a:rPr lang="en-US" sz="1100" baseline="0"/>
              <a:t> COVID-19 Patient Data</a:t>
            </a:r>
            <a:endParaRPr lang="en-US" sz="1100"/>
          </a:p>
        </xdr:txBody>
      </xdr:sp>
    </xdr:grpSp>
    <xdr:clientData/>
  </xdr:twoCellAnchor>
  <xdr:twoCellAnchor editAs="oneCell">
    <xdr:from>
      <xdr:col>0</xdr:col>
      <xdr:colOff>304800</xdr:colOff>
      <xdr:row>28</xdr:row>
      <xdr:rowOff>28574</xdr:rowOff>
    </xdr:from>
    <xdr:to>
      <xdr:col>7</xdr:col>
      <xdr:colOff>507374</xdr:colOff>
      <xdr:row>60</xdr:row>
      <xdr:rowOff>66675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5362574"/>
          <a:ext cx="4622174" cy="613410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61</xdr:row>
      <xdr:rowOff>57149</xdr:rowOff>
    </xdr:from>
    <xdr:to>
      <xdr:col>8</xdr:col>
      <xdr:colOff>123193</xdr:colOff>
      <xdr:row>99</xdr:row>
      <xdr:rowOff>8626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11677649"/>
          <a:ext cx="5057143" cy="7190477"/>
        </a:xfrm>
        <a:prstGeom prst="rect">
          <a:avLst/>
        </a:prstGeom>
      </xdr:spPr>
    </xdr:pic>
    <xdr:clientData/>
  </xdr:twoCellAnchor>
  <xdr:twoCellAnchor>
    <xdr:from>
      <xdr:col>9</xdr:col>
      <xdr:colOff>199610</xdr:colOff>
      <xdr:row>29</xdr:row>
      <xdr:rowOff>151986</xdr:rowOff>
    </xdr:from>
    <xdr:to>
      <xdr:col>18</xdr:col>
      <xdr:colOff>43244</xdr:colOff>
      <xdr:row>93</xdr:row>
      <xdr:rowOff>46283</xdr:rowOff>
    </xdr:to>
    <xdr:grpSp>
      <xdr:nvGrpSpPr>
        <xdr:cNvPr id="21" name="Group 20"/>
        <xdr:cNvGrpSpPr/>
      </xdr:nvGrpSpPr>
      <xdr:grpSpPr>
        <a:xfrm>
          <a:off x="5838410" y="5676486"/>
          <a:ext cx="5330034" cy="12086297"/>
          <a:chOff x="5648325" y="11944350"/>
          <a:chExt cx="5333346" cy="12086297"/>
        </a:xfrm>
      </xdr:grpSpPr>
      <xdr:grpSp>
        <xdr:nvGrpSpPr>
          <xdr:cNvPr id="19" name="Group 18"/>
          <xdr:cNvGrpSpPr/>
        </xdr:nvGrpSpPr>
        <xdr:grpSpPr>
          <a:xfrm>
            <a:off x="5724525" y="11944350"/>
            <a:ext cx="5257146" cy="4533736"/>
            <a:chOff x="5724525" y="11944350"/>
            <a:chExt cx="5257146" cy="4533736"/>
          </a:xfrm>
        </xdr:grpSpPr>
        <xdr:pic>
          <xdr:nvPicPr>
            <xdr:cNvPr id="17" name="Picture 16"/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743575" y="11944350"/>
              <a:ext cx="5238096" cy="3219048"/>
            </a:xfrm>
            <a:prstGeom prst="rect">
              <a:avLst/>
            </a:prstGeom>
          </xdr:spPr>
        </xdr:pic>
        <xdr:pic>
          <xdr:nvPicPr>
            <xdr:cNvPr id="18" name="Picture 17"/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5724525" y="15163800"/>
              <a:ext cx="5228572" cy="1314286"/>
            </a:xfrm>
            <a:prstGeom prst="rect">
              <a:avLst/>
            </a:prstGeom>
          </xdr:spPr>
        </xdr:pic>
      </xdr:grpSp>
      <xdr:pic>
        <xdr:nvPicPr>
          <xdr:cNvPr id="20" name="Picture 19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5648325" y="16602075"/>
            <a:ext cx="5304762" cy="7428572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428625</xdr:colOff>
      <xdr:row>154</xdr:row>
      <xdr:rowOff>114299</xdr:rowOff>
    </xdr:from>
    <xdr:to>
      <xdr:col>23</xdr:col>
      <xdr:colOff>314325</xdr:colOff>
      <xdr:row>248</xdr:row>
      <xdr:rowOff>85128</xdr:rowOff>
    </xdr:to>
    <xdr:grpSp>
      <xdr:nvGrpSpPr>
        <xdr:cNvPr id="25" name="Group 24"/>
        <xdr:cNvGrpSpPr/>
      </xdr:nvGrpSpPr>
      <xdr:grpSpPr>
        <a:xfrm>
          <a:off x="428625" y="29451299"/>
          <a:ext cx="14058900" cy="17877829"/>
          <a:chOff x="428625" y="29451299"/>
          <a:chExt cx="13906500" cy="17877829"/>
        </a:xfrm>
      </xdr:grpSpPr>
      <xdr:pic>
        <xdr:nvPicPr>
          <xdr:cNvPr id="23" name="Picture 22"/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28625" y="42548175"/>
            <a:ext cx="13906500" cy="4780953"/>
          </a:xfrm>
          <a:prstGeom prst="rect">
            <a:avLst/>
          </a:prstGeom>
        </xdr:spPr>
      </xdr:pic>
      <xdr:pic>
        <xdr:nvPicPr>
          <xdr:cNvPr id="24" name="Picture 23"/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647825" y="29451299"/>
            <a:ext cx="12531362" cy="1305877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s://www.amazon.com/Handbook-Respiratory-Robert-Chatburn-2010-07-23/dp/B01K3QB92S/ref=sr_1_4?dchild=1&amp;keywords=chatbun+handbook&amp;qid=1586113909&amp;sr=8-4-spel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beaconmedaes.com/en/guru/publications" TargetMode="External"/><Relationship Id="rId1" Type="http://schemas.openxmlformats.org/officeDocument/2006/relationships/hyperlink" Target="https://www.mdpi.com/2071-1050/10/8/2948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urldefense.com/v3/__https:/www.dropbox.com/s/nbh6sitchxzbg36/KP*20White*20Paper*20Medical*20Air*20and*20Oxygen*20Capacity*20v3.pdf?dl=0__;JSUlJSUlJSU!!BZ50a36bapWJ!8y-bJUh7uaVnwynU3u42kCeEFuOEdW2SWg8XvBk22wnmnsQU4oynH4_-dQdivjRt88w$" TargetMode="External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mazon.com/Handbook-Respiratory-Robert-Chatburn-2010-07-23/dp/B01K3QB92S/ref=sr_1_4?dchild=1&amp;keywords=chatbun+handbook&amp;qid=1586113909&amp;sr=8-4-spe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57"/>
  <sheetViews>
    <sheetView showGridLines="0" showRowColHeaders="0" tabSelected="1" zoomScale="85" zoomScaleNormal="85" workbookViewId="0">
      <selection activeCell="B38" sqref="B38"/>
    </sheetView>
  </sheetViews>
  <sheetFormatPr defaultRowHeight="21" x14ac:dyDescent="0.35"/>
  <cols>
    <col min="1" max="1" width="24.5703125" style="4" customWidth="1"/>
    <col min="2" max="2" width="101.42578125" style="2" customWidth="1"/>
    <col min="3" max="3" width="21.28515625" style="55" customWidth="1"/>
    <col min="4" max="5" width="19.5703125" style="3" customWidth="1"/>
    <col min="6" max="6" width="19.5703125" style="4" customWidth="1"/>
    <col min="7" max="7" width="2.42578125" style="4" customWidth="1"/>
    <col min="8" max="13" width="9.140625" style="4"/>
    <col min="14" max="14" width="8.42578125" style="4" customWidth="1"/>
    <col min="15" max="16384" width="9.140625" style="4"/>
  </cols>
  <sheetData>
    <row r="1" spans="2:19" ht="26.25" x14ac:dyDescent="0.4">
      <c r="B1" s="30" t="s">
        <v>26</v>
      </c>
      <c r="D1" s="21"/>
      <c r="E1" s="21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2:19" s="1" customFormat="1" ht="28.5" customHeight="1" x14ac:dyDescent="0.4">
      <c r="B2" s="31" t="s">
        <v>11</v>
      </c>
      <c r="C2" s="56"/>
      <c r="D2" s="32"/>
      <c r="E2" s="32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2:19" x14ac:dyDescent="0.35">
      <c r="C3" s="57" t="s">
        <v>0</v>
      </c>
      <c r="D3" s="21" t="s">
        <v>24</v>
      </c>
      <c r="E3" s="21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2:19" x14ac:dyDescent="0.35">
      <c r="C4" s="58" t="s">
        <v>21</v>
      </c>
      <c r="D4" s="21" t="s">
        <v>23</v>
      </c>
      <c r="E4" s="21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2:19" x14ac:dyDescent="0.35">
      <c r="C5" s="58" t="s">
        <v>20</v>
      </c>
      <c r="D5" s="21" t="s">
        <v>6</v>
      </c>
      <c r="E5" s="23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2:19" x14ac:dyDescent="0.35">
      <c r="B6" s="22"/>
      <c r="C6" s="59"/>
      <c r="D6" s="21" t="s">
        <v>15</v>
      </c>
      <c r="E6" s="23"/>
      <c r="F6" s="28"/>
      <c r="G6" s="28"/>
      <c r="H6" s="28"/>
      <c r="I6" s="28"/>
      <c r="J6" s="28"/>
      <c r="K6" s="28"/>
      <c r="L6" s="28"/>
      <c r="M6" s="28"/>
      <c r="O6" s="28" t="s">
        <v>10</v>
      </c>
      <c r="P6" s="28"/>
      <c r="Q6" s="28"/>
      <c r="R6" s="28"/>
      <c r="S6" s="28"/>
    </row>
    <row r="7" spans="2:19" x14ac:dyDescent="0.35">
      <c r="B7" s="22"/>
      <c r="C7" s="59"/>
      <c r="D7" s="21"/>
      <c r="E7" s="23" t="s">
        <v>27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2:19" x14ac:dyDescent="0.35">
      <c r="B8" s="22"/>
      <c r="C8" s="59"/>
      <c r="D8" s="21" t="s">
        <v>8</v>
      </c>
      <c r="E8" s="23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2:19" ht="23.25" x14ac:dyDescent="0.35">
      <c r="B9" s="22"/>
      <c r="C9" s="59"/>
      <c r="D9" s="21" t="s">
        <v>22</v>
      </c>
      <c r="E9" s="2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2:19" x14ac:dyDescent="0.35">
      <c r="B10" s="22"/>
      <c r="C10" s="59"/>
      <c r="R10" s="28"/>
      <c r="S10" s="28"/>
    </row>
    <row r="12" spans="2:19" x14ac:dyDescent="0.35">
      <c r="B12" s="45" t="s">
        <v>5</v>
      </c>
      <c r="C12" s="60" t="s">
        <v>53</v>
      </c>
      <c r="D12" s="5" t="s">
        <v>1</v>
      </c>
      <c r="E12" s="5" t="s">
        <v>9</v>
      </c>
      <c r="F12" s="5" t="s">
        <v>2</v>
      </c>
    </row>
    <row r="13" spans="2:19" x14ac:dyDescent="0.35">
      <c r="B13" s="13" t="s">
        <v>28</v>
      </c>
      <c r="C13" s="55" t="s">
        <v>59</v>
      </c>
      <c r="D13" s="6">
        <v>760</v>
      </c>
      <c r="E13" s="7"/>
      <c r="F13" s="8"/>
    </row>
    <row r="14" spans="2:19" x14ac:dyDescent="0.35">
      <c r="B14" s="13" t="s">
        <v>30</v>
      </c>
      <c r="C14" s="55" t="s">
        <v>29</v>
      </c>
      <c r="D14" s="6">
        <v>27</v>
      </c>
      <c r="E14" s="7"/>
      <c r="F14" s="8"/>
    </row>
    <row r="15" spans="2:19" x14ac:dyDescent="0.35">
      <c r="B15" s="13" t="s">
        <v>31</v>
      </c>
      <c r="C15" s="55" t="s">
        <v>58</v>
      </c>
      <c r="D15" s="9">
        <v>12</v>
      </c>
      <c r="E15" s="9">
        <v>7.84</v>
      </c>
      <c r="F15" s="9">
        <v>5</v>
      </c>
    </row>
    <row r="16" spans="2:19" x14ac:dyDescent="0.35">
      <c r="B16" s="13" t="s">
        <v>31</v>
      </c>
      <c r="C16" s="55" t="s">
        <v>32</v>
      </c>
      <c r="D16" s="9">
        <f>D15*(($D$13-47)/$D$13)*(273/310)</f>
        <v>9.914210526315788</v>
      </c>
      <c r="E16" s="9">
        <f t="shared" ref="E16:F16" si="0">E15*(($D$13-47)/$D$13)*(273/310)</f>
        <v>6.4772842105263155</v>
      </c>
      <c r="F16" s="9">
        <f t="shared" si="0"/>
        <v>4.1309210526315789</v>
      </c>
    </row>
    <row r="17" spans="2:10" ht="24" x14ac:dyDescent="0.45">
      <c r="B17" s="13" t="s">
        <v>3</v>
      </c>
      <c r="D17" s="9">
        <v>1</v>
      </c>
      <c r="E17" s="26">
        <v>0.6</v>
      </c>
      <c r="F17" s="27">
        <v>0.4</v>
      </c>
    </row>
    <row r="18" spans="2:10" x14ac:dyDescent="0.35">
      <c r="B18" s="14" t="s">
        <v>33</v>
      </c>
      <c r="C18" s="61" t="s">
        <v>34</v>
      </c>
      <c r="D18" s="48">
        <f>D16*(D17-0.21)/0.79</f>
        <v>9.914210526315788</v>
      </c>
      <c r="E18" s="48">
        <f>E16*(E17-0.21)/0.79</f>
        <v>3.1976466355762825</v>
      </c>
      <c r="F18" s="48">
        <f>F16*(F17-0.21)/0.79</f>
        <v>0.99351265822784818</v>
      </c>
    </row>
    <row r="19" spans="2:10" x14ac:dyDescent="0.35">
      <c r="B19" s="14" t="s">
        <v>33</v>
      </c>
      <c r="C19" s="61" t="s">
        <v>35</v>
      </c>
      <c r="D19" s="49">
        <f>D18*60</f>
        <v>594.85263157894724</v>
      </c>
      <c r="E19" s="49">
        <f>E18*60</f>
        <v>191.85879813457694</v>
      </c>
      <c r="F19" s="49">
        <f>F18*60</f>
        <v>59.610759493670891</v>
      </c>
    </row>
    <row r="20" spans="2:10" x14ac:dyDescent="0.35">
      <c r="B20" s="14" t="s">
        <v>33</v>
      </c>
      <c r="C20" s="61" t="s">
        <v>36</v>
      </c>
      <c r="D20" s="50">
        <f>D19*24</f>
        <v>14276.463157894734</v>
      </c>
      <c r="E20" s="50">
        <f>E19*24</f>
        <v>4604.6111552298462</v>
      </c>
      <c r="F20" s="50">
        <f>F19*24</f>
        <v>1430.6582278481014</v>
      </c>
    </row>
    <row r="21" spans="2:10" x14ac:dyDescent="0.35">
      <c r="B21" s="15" t="s">
        <v>37</v>
      </c>
      <c r="C21" s="62" t="s">
        <v>34</v>
      </c>
      <c r="D21" s="51">
        <f>D16-D18</f>
        <v>0</v>
      </c>
      <c r="E21" s="51">
        <f>E16-E18</f>
        <v>3.2796375749500331</v>
      </c>
      <c r="F21" s="51">
        <f>F16-F18</f>
        <v>3.1374083944037308</v>
      </c>
    </row>
    <row r="22" spans="2:10" x14ac:dyDescent="0.35">
      <c r="B22" s="15" t="s">
        <v>37</v>
      </c>
      <c r="C22" s="62" t="s">
        <v>38</v>
      </c>
      <c r="D22" s="50">
        <f>D21*60</f>
        <v>0</v>
      </c>
      <c r="E22" s="50">
        <f>E21*60</f>
        <v>196.778254497002</v>
      </c>
      <c r="F22" s="50">
        <f>F21*60</f>
        <v>188.24450366422386</v>
      </c>
    </row>
    <row r="23" spans="2:10" x14ac:dyDescent="0.35">
      <c r="B23" s="15" t="s">
        <v>37</v>
      </c>
      <c r="C23" s="62" t="s">
        <v>36</v>
      </c>
      <c r="D23" s="50">
        <f>D22*24</f>
        <v>0</v>
      </c>
      <c r="E23" s="50">
        <f>E22*24</f>
        <v>4722.6781079280481</v>
      </c>
      <c r="F23" s="50">
        <f>F22*24</f>
        <v>4517.8680879413723</v>
      </c>
    </row>
    <row r="24" spans="2:10" x14ac:dyDescent="0.35">
      <c r="B24" s="13"/>
      <c r="D24" s="10"/>
      <c r="E24" s="10"/>
      <c r="F24" s="10"/>
    </row>
    <row r="25" spans="2:10" x14ac:dyDescent="0.35">
      <c r="B25" s="46" t="s">
        <v>4</v>
      </c>
      <c r="C25" s="60" t="s">
        <v>53</v>
      </c>
      <c r="D25" s="5" t="s">
        <v>1</v>
      </c>
      <c r="E25" s="5" t="s">
        <v>9</v>
      </c>
      <c r="F25" s="5" t="s">
        <v>2</v>
      </c>
    </row>
    <row r="26" spans="2:10" x14ac:dyDescent="0.35">
      <c r="B26" s="16" t="s">
        <v>39</v>
      </c>
      <c r="C26" s="63" t="s">
        <v>40</v>
      </c>
      <c r="D26" s="42">
        <v>800</v>
      </c>
      <c r="E26" s="42">
        <v>500</v>
      </c>
      <c r="F26" s="42">
        <v>100</v>
      </c>
      <c r="J26"/>
    </row>
    <row r="27" spans="2:10" x14ac:dyDescent="0.35">
      <c r="B27" s="16" t="s">
        <v>41</v>
      </c>
      <c r="C27" s="63" t="s">
        <v>42</v>
      </c>
      <c r="D27" s="42">
        <v>14</v>
      </c>
      <c r="E27" s="42">
        <v>12</v>
      </c>
      <c r="F27" s="43">
        <v>10</v>
      </c>
    </row>
    <row r="28" spans="2:10" x14ac:dyDescent="0.35">
      <c r="B28" s="16" t="s">
        <v>7</v>
      </c>
      <c r="C28" s="63" t="s">
        <v>43</v>
      </c>
      <c r="D28" s="50">
        <f>D26*D27</f>
        <v>11200</v>
      </c>
      <c r="E28" s="50">
        <f>E26*E27</f>
        <v>6000</v>
      </c>
      <c r="F28" s="50">
        <f>F26*F27</f>
        <v>1000</v>
      </c>
    </row>
    <row r="29" spans="2:10" x14ac:dyDescent="0.35">
      <c r="B29" s="16" t="s">
        <v>44</v>
      </c>
      <c r="C29" s="63" t="s">
        <v>45</v>
      </c>
      <c r="D29" s="42">
        <v>7080</v>
      </c>
      <c r="E29" s="44"/>
      <c r="F29" s="44"/>
    </row>
    <row r="30" spans="2:10" x14ac:dyDescent="0.35">
      <c r="B30" s="16" t="s">
        <v>46</v>
      </c>
      <c r="C30" s="63" t="s">
        <v>45</v>
      </c>
      <c r="D30" s="42">
        <v>7080</v>
      </c>
      <c r="E30" s="44"/>
      <c r="F30" s="44"/>
    </row>
    <row r="31" spans="2:10" x14ac:dyDescent="0.35">
      <c r="B31" s="16"/>
      <c r="C31" s="63"/>
      <c r="D31" s="10"/>
      <c r="E31" s="10"/>
      <c r="F31" s="10"/>
    </row>
    <row r="32" spans="2:10" x14ac:dyDescent="0.35">
      <c r="B32" s="47" t="s">
        <v>18</v>
      </c>
      <c r="C32" s="60" t="s">
        <v>53</v>
      </c>
      <c r="D32" s="5" t="s">
        <v>1</v>
      </c>
      <c r="E32" s="5" t="s">
        <v>9</v>
      </c>
      <c r="F32" s="5" t="s">
        <v>2</v>
      </c>
      <c r="H32" s="11"/>
    </row>
    <row r="33" spans="2:14" x14ac:dyDescent="0.35">
      <c r="B33" s="17" t="s">
        <v>47</v>
      </c>
      <c r="C33" s="64" t="str">
        <f>IF($B$42=1,"cubic Dm or L","cubic feet")</f>
        <v>cubic Dm or L</v>
      </c>
      <c r="D33" s="52">
        <f>$D$42*D18*D26</f>
        <v>7931.3684210526308</v>
      </c>
      <c r="E33" s="52">
        <f t="shared" ref="E33:F33" si="1">$D$42*E18*E26</f>
        <v>1598.8233177881411</v>
      </c>
      <c r="F33" s="52">
        <f t="shared" si="1"/>
        <v>99.351265822784825</v>
      </c>
    </row>
    <row r="34" spans="2:14" x14ac:dyDescent="0.35">
      <c r="B34" s="17" t="s">
        <v>48</v>
      </c>
      <c r="C34" s="64" t="str">
        <f>IF($B$42=1,"cubic Dm or L","cubic feet")</f>
        <v>cubic Dm or L</v>
      </c>
      <c r="D34" s="52">
        <f>$D$42*D19*D26</f>
        <v>475882.10526315781</v>
      </c>
      <c r="E34" s="52">
        <f t="shared" ref="E34:F34" si="2">$D$42*E19*E26</f>
        <v>95929.399067288468</v>
      </c>
      <c r="F34" s="52">
        <f t="shared" si="2"/>
        <v>5961.0759493670894</v>
      </c>
    </row>
    <row r="35" spans="2:14" x14ac:dyDescent="0.35">
      <c r="B35" s="17" t="s">
        <v>49</v>
      </c>
      <c r="C35" s="64" t="str">
        <f t="shared" ref="C35" si="3">IF($B$42=1,"cubic Dm or L","cubic feet")</f>
        <v>cubic Dm or L</v>
      </c>
      <c r="D35" s="52">
        <f>$D$42*D20*D26</f>
        <v>11421170.526315788</v>
      </c>
      <c r="E35" s="52">
        <f t="shared" ref="E35:F35" si="4">$D$42*E20*E26</f>
        <v>2302305.577614923</v>
      </c>
      <c r="F35" s="52">
        <f t="shared" si="4"/>
        <v>143065.82278481015</v>
      </c>
    </row>
    <row r="36" spans="2:14" s="8" customFormat="1" ht="18.75" x14ac:dyDescent="0.3">
      <c r="B36" s="18"/>
      <c r="C36" s="63"/>
      <c r="D36" s="29"/>
      <c r="E36" s="29"/>
      <c r="F36" s="29"/>
    </row>
    <row r="37" spans="2:14" x14ac:dyDescent="0.35">
      <c r="B37" s="19" t="s">
        <v>50</v>
      </c>
      <c r="C37" s="65" t="str">
        <f t="shared" ref="C37:C39" si="5">IF($B$42=1,"cubic Dm or L","cubic feet")</f>
        <v>cubic Dm or L</v>
      </c>
      <c r="D37" s="52">
        <f>$D$42*D21*D26</f>
        <v>0</v>
      </c>
      <c r="E37" s="52">
        <f t="shared" ref="E37:F37" si="6">$D$42*E21*E26</f>
        <v>1639.8187874750165</v>
      </c>
      <c r="F37" s="52">
        <f t="shared" si="6"/>
        <v>313.74083944037307</v>
      </c>
      <c r="N37" s="24"/>
    </row>
    <row r="38" spans="2:14" x14ac:dyDescent="0.35">
      <c r="B38" s="19" t="s">
        <v>51</v>
      </c>
      <c r="C38" s="65" t="str">
        <f t="shared" si="5"/>
        <v>cubic Dm or L</v>
      </c>
      <c r="D38" s="52">
        <f>$D$42*D22*D26</f>
        <v>0</v>
      </c>
      <c r="E38" s="52">
        <f t="shared" ref="E38:F38" si="7">$D$42*E22*E26</f>
        <v>98389.127248500998</v>
      </c>
      <c r="F38" s="52">
        <f t="shared" si="7"/>
        <v>18824.450366422385</v>
      </c>
      <c r="N38" s="24"/>
    </row>
    <row r="39" spans="2:14" s="12" customFormat="1" x14ac:dyDescent="0.35">
      <c r="B39" s="54" t="s">
        <v>52</v>
      </c>
      <c r="C39" s="66" t="str">
        <f t="shared" si="5"/>
        <v>cubic Dm or L</v>
      </c>
      <c r="D39" s="52">
        <f>$D$42*D23*D26</f>
        <v>0</v>
      </c>
      <c r="E39" s="52">
        <f t="shared" ref="E39:F39" si="8">$D$42*E23*E26</f>
        <v>2361339.0539640239</v>
      </c>
      <c r="F39" s="52">
        <f t="shared" si="8"/>
        <v>451786.80879413721</v>
      </c>
      <c r="N39" s="25"/>
    </row>
    <row r="40" spans="2:14" ht="18.75" customHeight="1" x14ac:dyDescent="0.35">
      <c r="B40" s="38"/>
      <c r="C40" s="67"/>
      <c r="D40" s="4"/>
      <c r="E40" s="4"/>
    </row>
    <row r="41" spans="2:14" x14ac:dyDescent="0.35">
      <c r="B41" s="39"/>
      <c r="C41" s="68"/>
    </row>
    <row r="42" spans="2:14" x14ac:dyDescent="0.35">
      <c r="B42" s="40">
        <v>1</v>
      </c>
      <c r="C42" s="68"/>
      <c r="D42" s="41">
        <f>IF(B42=1,1,0.0353147)</f>
        <v>1</v>
      </c>
      <c r="E42" s="41"/>
    </row>
    <row r="43" spans="2:14" x14ac:dyDescent="0.35">
      <c r="B43" s="40"/>
      <c r="C43" s="69"/>
      <c r="D43" s="41"/>
      <c r="E43" s="41"/>
    </row>
    <row r="44" spans="2:14" x14ac:dyDescent="0.35">
      <c r="B44" s="47" t="s">
        <v>19</v>
      </c>
      <c r="C44" s="60" t="s">
        <v>53</v>
      </c>
      <c r="D44" s="5" t="s">
        <v>1</v>
      </c>
      <c r="E44" s="5" t="s">
        <v>9</v>
      </c>
      <c r="F44" s="5" t="s">
        <v>2</v>
      </c>
    </row>
    <row r="45" spans="2:14" x14ac:dyDescent="0.35">
      <c r="B45" s="17" t="s">
        <v>55</v>
      </c>
      <c r="C45" s="64" t="s">
        <v>54</v>
      </c>
      <c r="D45" s="53">
        <f>D35/$D$29</f>
        <v>1613.1596788581621</v>
      </c>
      <c r="E45" s="53">
        <f>E35/$D$29</f>
        <v>325.18440361792699</v>
      </c>
      <c r="F45" s="53">
        <f>F35/$D$29</f>
        <v>20.207037116498608</v>
      </c>
    </row>
    <row r="46" spans="2:14" x14ac:dyDescent="0.35">
      <c r="B46" s="17" t="s">
        <v>56</v>
      </c>
      <c r="C46" s="64" t="s">
        <v>54</v>
      </c>
      <c r="D46" s="53">
        <f>D27*D45</f>
        <v>22584.235504014268</v>
      </c>
      <c r="E46" s="53">
        <f>E27*E45</f>
        <v>3902.2128434151236</v>
      </c>
      <c r="F46" s="53">
        <f>F27*F45</f>
        <v>202.07037116498608</v>
      </c>
    </row>
    <row r="48" spans="2:14" x14ac:dyDescent="0.35">
      <c r="B48" s="20" t="s">
        <v>57</v>
      </c>
      <c r="C48" s="70" t="s">
        <v>54</v>
      </c>
      <c r="D48" s="53">
        <f>D39/$D$30</f>
        <v>0</v>
      </c>
      <c r="E48" s="53">
        <f>E39/$D$30</f>
        <v>333.52246524915591</v>
      </c>
      <c r="F48" s="53">
        <f>F39/$D$30</f>
        <v>63.811696157364011</v>
      </c>
      <c r="N48" s="24"/>
    </row>
    <row r="49" spans="2:14" x14ac:dyDescent="0.35">
      <c r="B49" s="73" t="s">
        <v>60</v>
      </c>
      <c r="C49" s="71" t="s">
        <v>54</v>
      </c>
      <c r="D49" s="53">
        <f>D27*D48</f>
        <v>0</v>
      </c>
      <c r="E49" s="53">
        <f>E27*E48</f>
        <v>4002.2695829898712</v>
      </c>
      <c r="F49" s="53">
        <f>F27*F48</f>
        <v>638.11696157364008</v>
      </c>
      <c r="N49" s="24"/>
    </row>
    <row r="52" spans="2:14" x14ac:dyDescent="0.35">
      <c r="B52" s="11" t="s">
        <v>17</v>
      </c>
    </row>
    <row r="53" spans="2:14" x14ac:dyDescent="0.35">
      <c r="B53" s="37" t="s">
        <v>14</v>
      </c>
      <c r="C53" s="72"/>
    </row>
    <row r="54" spans="2:14" x14ac:dyDescent="0.35">
      <c r="B54" s="37" t="s">
        <v>12</v>
      </c>
      <c r="C54" s="72"/>
    </row>
    <row r="55" spans="2:14" x14ac:dyDescent="0.35">
      <c r="B55" s="37" t="s">
        <v>16</v>
      </c>
      <c r="C55" s="72"/>
    </row>
    <row r="56" spans="2:14" x14ac:dyDescent="0.35">
      <c r="B56" s="37" t="s">
        <v>25</v>
      </c>
      <c r="C56" s="72"/>
    </row>
    <row r="57" spans="2:14" x14ac:dyDescent="0.35">
      <c r="B57" s="36"/>
    </row>
  </sheetData>
  <sheetProtection password="CC15" sheet="1" objects="1" scenarios="1"/>
  <hyperlinks>
    <hyperlink ref="B54" r:id="rId1"/>
    <hyperlink ref="B55" r:id="rId2"/>
    <hyperlink ref="B53" r:id="rId3"/>
    <hyperlink ref="B56" r:id="rId4"/>
  </hyperlinks>
  <pageMargins left="0.7" right="0.7" top="0.75" bottom="0.75" header="0.3" footer="0.3"/>
  <pageSetup orientation="portrait" verticalDpi="0" r:id="rId5"/>
  <ignoredErrors>
    <ignoredError sqref="D18:F23 D28:F28 D36:F36 D16:F16 D42 D35 D45:F46 D48:F49 D33:D34 D37:F39 D17 E33:F35" unlockedFormula="1"/>
  </ignoredError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Option Button 1">
              <controlPr defaultSize="0" autoFill="0" autoLine="0" autoPict="0" altText="cubic decimeters (L)">
                <anchor moveWithCells="1">
                  <from>
                    <xdr:col>1</xdr:col>
                    <xdr:colOff>4238625</xdr:colOff>
                    <xdr:row>39</xdr:row>
                    <xdr:rowOff>28575</xdr:rowOff>
                  </from>
                  <to>
                    <xdr:col>1</xdr:col>
                    <xdr:colOff>6391275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Option Button 3">
              <controlPr defaultSize="0" autoFill="0" autoLine="0" autoPict="0">
                <anchor moveWithCells="1">
                  <from>
                    <xdr:col>1</xdr:col>
                    <xdr:colOff>5476875</xdr:colOff>
                    <xdr:row>39</xdr:row>
                    <xdr:rowOff>190500</xdr:rowOff>
                  </from>
                  <to>
                    <xdr:col>1</xdr:col>
                    <xdr:colOff>6267450</xdr:colOff>
                    <xdr:row>40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7:C27"/>
  <sheetViews>
    <sheetView showGridLines="0" showRowColHeaders="0" workbookViewId="0">
      <selection activeCell="C27" sqref="C27"/>
    </sheetView>
  </sheetViews>
  <sheetFormatPr defaultRowHeight="15" x14ac:dyDescent="0.25"/>
  <cols>
    <col min="2" max="2" width="11.42578125" customWidth="1"/>
  </cols>
  <sheetData>
    <row r="27" spans="2:3" x14ac:dyDescent="0.25">
      <c r="B27" s="34" t="s">
        <v>13</v>
      </c>
      <c r="C27" s="35" t="s">
        <v>14</v>
      </c>
    </row>
  </sheetData>
  <sheetProtection password="CC15" sheet="1" objects="1" scenarios="1"/>
  <hyperlinks>
    <hyperlink ref="C27" r:id="rId1"/>
  </hyperlinks>
  <pageMargins left="0.7" right="0.7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Data - reference</vt:lpstr>
    </vt:vector>
  </TitlesOfParts>
  <Company>Cleveland Clinic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Chatburn, Rob</dc:creator>
  <cp:lastModifiedBy>Rob</cp:lastModifiedBy>
  <dcterms:created xsi:type="dcterms:W3CDTF">2020-03-31T21:15:21Z</dcterms:created>
  <dcterms:modified xsi:type="dcterms:W3CDTF">2020-04-12T22:21:22Z</dcterms:modified>
</cp:coreProperties>
</file>